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2022" sheetId="1" r:id="rId1"/>
  </sheets>
  <definedNames>
    <definedName name="_xlnm.Print_Titles" localSheetId="0">'2022'!$3:$5</definedName>
  </definedNames>
  <calcPr fullCalcOnLoad="1"/>
</workbook>
</file>

<file path=xl/sharedStrings.xml><?xml version="1.0" encoding="utf-8"?>
<sst xmlns="http://schemas.openxmlformats.org/spreadsheetml/2006/main" count="318" uniqueCount="156">
  <si>
    <t>Наименование объектов</t>
  </si>
  <si>
    <t>Глава</t>
  </si>
  <si>
    <t>Раздел, подраздел</t>
  </si>
  <si>
    <t>Целевая статья</t>
  </si>
  <si>
    <t>Вид расхода</t>
  </si>
  <si>
    <t>0502</t>
  </si>
  <si>
    <t>1003</t>
  </si>
  <si>
    <t>Всего  по инвестициям</t>
  </si>
  <si>
    <t>(тыс.руб.)</t>
  </si>
  <si>
    <t>№ п/п</t>
  </si>
  <si>
    <t>4</t>
  </si>
  <si>
    <t>Коммунальное хозяйство</t>
  </si>
  <si>
    <t>областной бюджет</t>
  </si>
  <si>
    <t>Всего</t>
  </si>
  <si>
    <t>федеральный бюджет</t>
  </si>
  <si>
    <t>администрация района</t>
  </si>
  <si>
    <t>Наименование муниципального образования</t>
  </si>
  <si>
    <t>районный бюджет</t>
  </si>
  <si>
    <t>Вязниковский район</t>
  </si>
  <si>
    <t>Социальное обеспечение населения</t>
  </si>
  <si>
    <t>000</t>
  </si>
  <si>
    <t>Главный распорядитель средств</t>
  </si>
  <si>
    <t>1.1</t>
  </si>
  <si>
    <t>2.1</t>
  </si>
  <si>
    <t>001</t>
  </si>
  <si>
    <t>Другие вопросы в области национальной экономики</t>
  </si>
  <si>
    <t>0412</t>
  </si>
  <si>
    <t>Жилищное хозяйство</t>
  </si>
  <si>
    <t>0501</t>
  </si>
  <si>
    <t xml:space="preserve"> - на предоставление молодым семьям социальных выплат на приобретение жилья</t>
  </si>
  <si>
    <t>006</t>
  </si>
  <si>
    <t>1004</t>
  </si>
  <si>
    <t>управление образования</t>
  </si>
  <si>
    <t>200</t>
  </si>
  <si>
    <t>300</t>
  </si>
  <si>
    <t>Итого по социальному обеспечению населения</t>
  </si>
  <si>
    <t>1000</t>
  </si>
  <si>
    <t>400</t>
  </si>
  <si>
    <t xml:space="preserve">переданные полномочия </t>
  </si>
  <si>
    <t>4.1</t>
  </si>
  <si>
    <t>0000000000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</si>
  <si>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</t>
  </si>
  <si>
    <t xml:space="preserve"> - на предоставление молодым семьям дополнительных социальных выплат при рождении (усыновлении) одного ребенка</t>
  </si>
  <si>
    <t xml:space="preserve">- приобретение жилья </t>
  </si>
  <si>
    <t>31Г0000000</t>
  </si>
  <si>
    <t>7.1</t>
  </si>
  <si>
    <t>8</t>
  </si>
  <si>
    <t>6</t>
  </si>
  <si>
    <t>10</t>
  </si>
  <si>
    <t>7</t>
  </si>
  <si>
    <t>2300000000</t>
  </si>
  <si>
    <t>0200000000</t>
  </si>
  <si>
    <t>31ГF367483 31ГF367484  31ГF36748S 31Г0009702 31Г00S9702 31Г0049000</t>
  </si>
  <si>
    <t>Общее образование</t>
  </si>
  <si>
    <t>0702</t>
  </si>
  <si>
    <t>9.1</t>
  </si>
  <si>
    <t>Расходы на реализацию инвестиционных программ  по районному бюджету Вязниковского района на  2022 год</t>
  </si>
  <si>
    <t>план на  2022 год</t>
  </si>
  <si>
    <t>Физическая культура</t>
  </si>
  <si>
    <t>4200271120      42002S1120</t>
  </si>
  <si>
    <t>4200000000</t>
  </si>
  <si>
    <t>4200471420  42004R0820</t>
  </si>
  <si>
    <t>6.1</t>
  </si>
  <si>
    <t>4800000000</t>
  </si>
  <si>
    <t>11.1</t>
  </si>
  <si>
    <t>45000L4970</t>
  </si>
  <si>
    <t>4300МS0810  4300070810</t>
  </si>
  <si>
    <t>5.1</t>
  </si>
  <si>
    <t>0801</t>
  </si>
  <si>
    <t>0800000000</t>
  </si>
  <si>
    <t>46000S0080  4600070080</t>
  </si>
  <si>
    <t>4600000000</t>
  </si>
  <si>
    <t>1.2</t>
  </si>
  <si>
    <t>1.3</t>
  </si>
  <si>
    <t>2</t>
  </si>
  <si>
    <t>5</t>
  </si>
  <si>
    <t>8.1</t>
  </si>
  <si>
    <t>4500086000</t>
  </si>
  <si>
    <t>4.2</t>
  </si>
  <si>
    <t>4.3</t>
  </si>
  <si>
    <t>4.4</t>
  </si>
  <si>
    <t>4.5</t>
  </si>
  <si>
    <t>0200071580  02000S1580</t>
  </si>
  <si>
    <t>Культура</t>
  </si>
  <si>
    <t>0800040060</t>
  </si>
  <si>
    <t xml:space="preserve"> - в том числе, предоставление многодетным семьям социальных выплат на строительство реконструкцию индивидуального жилого дома по муниципальному образованию Мстера </t>
  </si>
  <si>
    <t>Строительство напорного канализационного коллектора в поселке Лукново Вязниковского района Владимирской области</t>
  </si>
  <si>
    <t>Станция очистки сточных вод по адресу: Владимирская область, Вязниковский район, в юго-западной части деревни Паустово</t>
  </si>
  <si>
    <t>Разработка проекта "Внесения изменений в Генеральный план муниципального образования Паустовское Вязниковского района"</t>
  </si>
  <si>
    <t>Разработка пролекта "Внесения изменений в Генеральный план муниципального образования Октябрьское Вязниковского района"</t>
  </si>
  <si>
    <t>Разработка проекта "Внесения изменений в правила землепользования и застройки (с координатным описпанием границ территориальных зон) муниципального образования  Паустовское и внесение сведений о границах территориальных зон в Единый государственный реестр недвижимости"</t>
  </si>
  <si>
    <t>1.4.</t>
  </si>
  <si>
    <t>Разработка проекта "Внесение изменений в Правила землепользования и застройки (с координатным описанием границ территориальных зон) муниципального образования Октябрьское и внесение сведений о границах территориальных зон в Единый государственный реестр недвижимости"</t>
  </si>
  <si>
    <t>1.5.</t>
  </si>
  <si>
    <t>1.6</t>
  </si>
  <si>
    <t>Разработка проекта "Внесение изменений в Правила землепользования и застройки (с координатным описанием граництерриториальных зон) муниципального образования город Вязники и внесение сведений о границах территориальных зон в Единый государственный реестр недвижимости</t>
  </si>
  <si>
    <t>- модернизация котлов КВА-1Г Факел с газогорелочным блоком и автомойкой безопасности установок № и8 и № 1 котельной по улице Комсомольская в городе Вязники</t>
  </si>
  <si>
    <t>Разработка проекта "Корректировка местных нормативов градостроительного проектирования муниципального образования Вязниковский район"</t>
  </si>
  <si>
    <t xml:space="preserve"> - ПСД на строительство центра культурного развития по адресу ул.Мичуринская, г.Вязники, земельный участок  33:21:020311:1132</t>
  </si>
  <si>
    <t>9</t>
  </si>
  <si>
    <t>4400071860</t>
  </si>
  <si>
    <t>10.1</t>
  </si>
  <si>
    <t>11</t>
  </si>
  <si>
    <t>Разработка ПСД на строительство водопровода "Троицкое Татарово-Слободка-Новоселка-Ставрово-Станки-Сингерь-Большие Липки-Чудиново-Быковка-г.Вязники"</t>
  </si>
  <si>
    <t>0200040030</t>
  </si>
  <si>
    <t>Муниципальная программа  "Обеспечение территорий документацией для осуществления градостроительной деятельности Вязниковского района"</t>
  </si>
  <si>
    <t>Муниципальная программа "Чистая вода Вязниковского района"</t>
  </si>
  <si>
    <t>Муниципальная программа "Энергосбережение и повышение энергетической эффективности на территории муниципального образования Вязниковский район"</t>
  </si>
  <si>
    <t>Муниципальная программа "Стимулирование развития жилищного строительства Вязниковского района"</t>
  </si>
  <si>
    <t>Муниципальная программа "Развитие и модернизация материально-технической базы учреждений культуры Вязниковского района"</t>
  </si>
  <si>
    <t>Муниципальная программа "Обеспечение жильем многодетных семей Вязниковского района"</t>
  </si>
  <si>
    <t>Муниципальная программа "Обеспечение жильем молодых семей Вязниковского района"</t>
  </si>
  <si>
    <t>Муниципальная программа "Создание условий для обеспечения доступным и комфортным жильем отдельных категорий граждан Вязниковского района, установленных законодательством"</t>
  </si>
  <si>
    <t xml:space="preserve">"Развитие физической культуры и спорта в Вязниковском районе" </t>
  </si>
  <si>
    <t>Расходы на бюджетные инвестиции в рамках программы "Развитие физической культуры и спорта в Вязниковском районе" на строительство крытого катка с искуственным ледовым покрытием: по адресу: Владимирская область г. Вязники, ул. Владимирская</t>
  </si>
  <si>
    <t>0600040110</t>
  </si>
  <si>
    <t>2300040800</t>
  </si>
  <si>
    <t>2300071250  23000S1250</t>
  </si>
  <si>
    <t>- модернизация котлов КСВа-1,25 с газогорелочным блоком установок № 1 и № 2, насосным оборудованием, системой ХВО котельной в поселке Октябрьский, по улице Первомайская, Вяниковского района</t>
  </si>
  <si>
    <t>- модернизация котлов КВА-1Г Факкел с газогорелочным блоком и автоматикой безопасности участок № 6 и № 7 котельной по улице Молодежная в городе Вязники</t>
  </si>
  <si>
    <t>- модернизация котлов КСВа-1,25 с газогорелочным блоком установок № 1 и № 2, насосным оборудованием, системой ХВО котельной по улице Текстильная, в микрорайоне Нововязники, города Вязники</t>
  </si>
  <si>
    <t>- строительство наружних сетей канализации для квартала застройки в г. Вязники (напротив деревни Болымотиха)</t>
  </si>
  <si>
    <t>4800040050</t>
  </si>
  <si>
    <t>5.2</t>
  </si>
  <si>
    <t xml:space="preserve"> - реконструкции отопительной котельной МУП БПК "Нептун" Вязниковского района </t>
  </si>
  <si>
    <t xml:space="preserve"> - разработка ПСД на газопровод высокого давления до ШРП,ШРП, распределительный газопровод для газоснабжения жилых домов в деревне Климовская Вязниковского района</t>
  </si>
  <si>
    <t>Муниципальная программа"Развитие образования в Вязниковском районе"</t>
  </si>
  <si>
    <t>Расходы на бюджетные инвестиции по программе  "Развитие образования в Вязниковском районе", основное мероприятие "Обеспечение доступности и качества общего образования, том числе онлайн образования" на строительство общеобразовательной школы на 500 мест по адресу: Владимирская область, г.Вязники, ул.Владимирская</t>
  </si>
  <si>
    <t>Расходы на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бюджетов, в рамках подпрограммы "Создание условий для обеспечения доступным и комфортным жильем отдельных категорий граждан Вязниковского района, установленных законодательством" за счет иных межбюджетных трансфертов из областного бюджета</t>
  </si>
  <si>
    <t>Муниципальная программа "Переселение граждан из аварийного жилищного фонда, расположенного на территории муницйипального образования город Вязники"</t>
  </si>
  <si>
    <t>004</t>
  </si>
  <si>
    <t xml:space="preserve"> - выполнение  работ по корректировке проектнойдокументации, инженерно-геодезических и инженерно-геологических изысканий, выполнение инженерно-экологических изысканий, разработку сметной документации, проведение государственной экспертизы инженерных изысканий, проектной и сметной документации с получением положительного заключения государственной экспертизы для объекта: "Газопровод высокого давления до ШРП, ШРП, распределительный газопровод и газопроводы - вводы низкого давления для газоснабжения жилых домов в деревне Палково Вязниковского района" по адресу: Владимирская область, Вязниковский район, д.Палково</t>
  </si>
  <si>
    <t>Разработка проектно-сметной документации на строительство станции очистки сточных вод в деревне Пески Вязниковского района</t>
  </si>
  <si>
    <t>Комплекс очистных сооружений для очистки хозяйственного-бытового стока в поселке Лукново, улица Фабричная</t>
  </si>
  <si>
    <t>020004Г030</t>
  </si>
  <si>
    <t>5.3</t>
  </si>
  <si>
    <t>5.4</t>
  </si>
  <si>
    <t>5.5</t>
  </si>
  <si>
    <t>6.2</t>
  </si>
  <si>
    <t>6.3</t>
  </si>
  <si>
    <t>11.2</t>
  </si>
  <si>
    <t>12</t>
  </si>
  <si>
    <t>13.1</t>
  </si>
  <si>
    <t>812</t>
  </si>
  <si>
    <t>управление строительства и архитектуры администрация района</t>
  </si>
  <si>
    <t>7.2</t>
  </si>
  <si>
    <t>4200240900</t>
  </si>
  <si>
    <t>Корректировка комплекта типовой проектной документации "Проект повторного применения т общеобразовательной школы на 500 мест" (с наличием положительного заключения государственной экспертизы), выполнение работ по разработке проектной и рабочей документации по привязке типовой проектной документации "Проекта повторного применения общеобразовательной школы на 500 мест" для строительства общеобразовательной школы на 500 мест по адресу: Владимирская область, г.Вязники, ул.Владимирская</t>
  </si>
  <si>
    <t>5.6</t>
  </si>
  <si>
    <t xml:space="preserve"> - разработка проектно-сметной документации с прохождением государственной экспертизы и проведение инженерных изысканий с прохождением государственной экспертизы объекта реконтрукции отопительной котельной МУП БПК "Нептун" по адресу: Вязниковский район, поселок Никологоры, Пушкинский переулок,д. 13</t>
  </si>
  <si>
    <t>1.7</t>
  </si>
  <si>
    <t>Разработка проекта планировки территории и проекта межевания территории квартала застройки на пересечении улиц Владимирская и Ленина</t>
  </si>
  <si>
    <t>МКУ "Управление районного хозяйства"</t>
  </si>
  <si>
    <t>4600ГS0080  4600070080</t>
  </si>
  <si>
    <t>% выполнения</t>
  </si>
  <si>
    <t>фактически исполнено в 2022 году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</si>
</sst>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2" fontId="2" fillId="0" borderId="0" xfId="0" applyNumberFormat="1" applyFont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horizontal="justify" vertical="center" wrapText="1"/>
    </xf>
    <xf numFmtId="174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justify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wrapText="1"/>
    </xf>
    <xf numFmtId="174" fontId="2" fillId="0" borderId="14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justify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justify" vertical="center" wrapText="1"/>
    </xf>
    <xf numFmtId="172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="86" zoomScaleNormal="86" zoomScalePageLayoutView="0" workbookViewId="0" topLeftCell="A1">
      <selection activeCell="A1" sqref="A1:S69"/>
    </sheetView>
  </sheetViews>
  <sheetFormatPr defaultColWidth="9.140625" defaultRowHeight="12.75"/>
  <cols>
    <col min="1" max="1" width="3.8515625" style="26" customWidth="1"/>
    <col min="2" max="2" width="38.8515625" style="27" customWidth="1"/>
    <col min="3" max="3" width="5.28125" style="28" customWidth="1"/>
    <col min="4" max="4" width="7.57421875" style="28" customWidth="1"/>
    <col min="5" max="5" width="9.421875" style="27" customWidth="1"/>
    <col min="6" max="6" width="6.7109375" style="27" customWidth="1"/>
    <col min="7" max="7" width="12.28125" style="27" customWidth="1"/>
    <col min="8" max="8" width="11.00390625" style="27" customWidth="1"/>
    <col min="9" max="9" width="10.00390625" style="27" customWidth="1"/>
    <col min="10" max="10" width="9.140625" style="27" customWidth="1"/>
    <col min="11" max="11" width="8.7109375" style="27" customWidth="1"/>
    <col min="12" max="12" width="9.7109375" style="27" customWidth="1"/>
    <col min="13" max="13" width="9.421875" style="26" customWidth="1"/>
    <col min="14" max="14" width="9.421875" style="27" customWidth="1"/>
    <col min="15" max="15" width="9.28125" style="27" customWidth="1"/>
    <col min="16" max="16" width="8.7109375" style="27" customWidth="1"/>
    <col min="17" max="17" width="7.8515625" style="27" customWidth="1"/>
    <col min="18" max="18" width="8.8515625" style="27" customWidth="1"/>
    <col min="19" max="19" width="6.00390625" style="27" customWidth="1"/>
    <col min="20" max="16384" width="9.140625" style="27" customWidth="1"/>
  </cols>
  <sheetData>
    <row r="1" spans="1:13" ht="23.25" customHeight="1">
      <c r="A1" s="146" t="s">
        <v>56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0:13" ht="12.75">
      <c r="J2" s="29"/>
      <c r="K2" s="29"/>
      <c r="L2" s="29"/>
      <c r="M2" s="30" t="s">
        <v>8</v>
      </c>
    </row>
    <row r="3" spans="1:19" ht="12.75" customHeight="1">
      <c r="A3" s="114" t="s">
        <v>9</v>
      </c>
      <c r="B3" s="116" t="s">
        <v>0</v>
      </c>
      <c r="C3" s="112" t="s">
        <v>1</v>
      </c>
      <c r="D3" s="149" t="s">
        <v>2</v>
      </c>
      <c r="E3" s="134" t="s">
        <v>3</v>
      </c>
      <c r="F3" s="134" t="s">
        <v>4</v>
      </c>
      <c r="G3" s="147" t="s">
        <v>21</v>
      </c>
      <c r="H3" s="147" t="s">
        <v>16</v>
      </c>
      <c r="I3" s="123" t="s">
        <v>57</v>
      </c>
      <c r="J3" s="124"/>
      <c r="K3" s="124"/>
      <c r="L3" s="124"/>
      <c r="M3" s="125"/>
      <c r="N3" s="123" t="s">
        <v>155</v>
      </c>
      <c r="O3" s="124"/>
      <c r="P3" s="124"/>
      <c r="Q3" s="124"/>
      <c r="R3" s="125"/>
      <c r="S3" s="126" t="s">
        <v>154</v>
      </c>
    </row>
    <row r="4" spans="1:19" ht="28.5" customHeight="1">
      <c r="A4" s="115"/>
      <c r="B4" s="117"/>
      <c r="C4" s="113"/>
      <c r="D4" s="150"/>
      <c r="E4" s="135"/>
      <c r="F4" s="135"/>
      <c r="G4" s="148"/>
      <c r="H4" s="148"/>
      <c r="I4" s="33" t="s">
        <v>14</v>
      </c>
      <c r="J4" s="34" t="s">
        <v>12</v>
      </c>
      <c r="K4" s="34" t="s">
        <v>17</v>
      </c>
      <c r="L4" s="34" t="s">
        <v>38</v>
      </c>
      <c r="M4" s="35" t="s">
        <v>13</v>
      </c>
      <c r="N4" s="33" t="s">
        <v>14</v>
      </c>
      <c r="O4" s="33" t="s">
        <v>12</v>
      </c>
      <c r="P4" s="33" t="s">
        <v>17</v>
      </c>
      <c r="Q4" s="33" t="s">
        <v>38</v>
      </c>
      <c r="R4" s="78" t="s">
        <v>13</v>
      </c>
      <c r="S4" s="127"/>
    </row>
    <row r="5" spans="1:19" s="39" customFormat="1" ht="11.25" customHeight="1">
      <c r="A5" s="36">
        <v>1</v>
      </c>
      <c r="B5" s="37">
        <v>2</v>
      </c>
      <c r="C5" s="31">
        <v>3</v>
      </c>
      <c r="D5" s="31" t="s">
        <v>10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37">
        <v>11</v>
      </c>
      <c r="L5" s="37">
        <v>12</v>
      </c>
      <c r="M5" s="38">
        <v>13</v>
      </c>
      <c r="N5" s="75"/>
      <c r="O5" s="75"/>
      <c r="P5" s="75"/>
      <c r="Q5" s="75"/>
      <c r="R5" s="75"/>
      <c r="S5" s="75"/>
    </row>
    <row r="6" spans="1:19" s="4" customFormat="1" ht="27" customHeight="1">
      <c r="A6" s="128" t="s">
        <v>25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30"/>
    </row>
    <row r="7" spans="1:19" s="44" customFormat="1" ht="45" customHeight="1">
      <c r="A7" s="17">
        <v>1</v>
      </c>
      <c r="B7" s="41" t="s">
        <v>105</v>
      </c>
      <c r="C7" s="42"/>
      <c r="D7" s="42"/>
      <c r="E7" s="42"/>
      <c r="F7" s="24"/>
      <c r="G7" s="134" t="s">
        <v>15</v>
      </c>
      <c r="H7" s="134" t="s">
        <v>18</v>
      </c>
      <c r="I7" s="32"/>
      <c r="J7" s="43"/>
      <c r="K7" s="43"/>
      <c r="L7" s="43"/>
      <c r="M7" s="17"/>
      <c r="N7" s="76"/>
      <c r="O7" s="76"/>
      <c r="P7" s="76"/>
      <c r="Q7" s="76"/>
      <c r="R7" s="76"/>
      <c r="S7" s="76"/>
    </row>
    <row r="8" spans="1:19" s="44" customFormat="1" ht="38.25" customHeight="1">
      <c r="A8" s="45" t="s">
        <v>22</v>
      </c>
      <c r="B8" s="55" t="s">
        <v>88</v>
      </c>
      <c r="C8" s="24" t="s">
        <v>24</v>
      </c>
      <c r="D8" s="24" t="s">
        <v>26</v>
      </c>
      <c r="E8" s="24" t="s">
        <v>70</v>
      </c>
      <c r="F8" s="24" t="s">
        <v>33</v>
      </c>
      <c r="G8" s="134"/>
      <c r="H8" s="134"/>
      <c r="I8" s="32"/>
      <c r="J8" s="87">
        <v>153.2</v>
      </c>
      <c r="K8" s="87">
        <v>50.7</v>
      </c>
      <c r="L8" s="87"/>
      <c r="M8" s="79">
        <f>I8+J8+K8+L8</f>
        <v>203.89999999999998</v>
      </c>
      <c r="N8" s="79"/>
      <c r="O8" s="79">
        <v>153.207</v>
      </c>
      <c r="P8" s="79">
        <v>22.893</v>
      </c>
      <c r="Q8" s="79"/>
      <c r="R8" s="88">
        <f>N8+O8+P8+Q8</f>
        <v>176.1</v>
      </c>
      <c r="S8" s="79">
        <f>R8/M8*100</f>
        <v>86.36586562040216</v>
      </c>
    </row>
    <row r="9" spans="1:19" s="44" customFormat="1" ht="39" customHeight="1">
      <c r="A9" s="45" t="s">
        <v>72</v>
      </c>
      <c r="B9" s="55" t="s">
        <v>89</v>
      </c>
      <c r="C9" s="24" t="s">
        <v>24</v>
      </c>
      <c r="D9" s="24" t="s">
        <v>26</v>
      </c>
      <c r="E9" s="24" t="s">
        <v>70</v>
      </c>
      <c r="F9" s="24" t="s">
        <v>33</v>
      </c>
      <c r="G9" s="134"/>
      <c r="H9" s="134"/>
      <c r="I9" s="32"/>
      <c r="J9" s="87">
        <v>153.5</v>
      </c>
      <c r="K9" s="87">
        <v>46.8</v>
      </c>
      <c r="L9" s="87"/>
      <c r="M9" s="79">
        <f>J9+K9</f>
        <v>200.3</v>
      </c>
      <c r="N9" s="79"/>
      <c r="O9" s="79">
        <v>153.5</v>
      </c>
      <c r="P9" s="79">
        <v>22.932</v>
      </c>
      <c r="Q9" s="79"/>
      <c r="R9" s="88">
        <f aca="true" t="shared" si="0" ref="R9:R15">N9+O9+P9+Q9</f>
        <v>176.432</v>
      </c>
      <c r="S9" s="79">
        <f>R9/M9*100</f>
        <v>88.08387418871692</v>
      </c>
    </row>
    <row r="10" spans="1:19" s="44" customFormat="1" ht="73.5" customHeight="1">
      <c r="A10" s="45" t="s">
        <v>73</v>
      </c>
      <c r="B10" s="55" t="s">
        <v>90</v>
      </c>
      <c r="C10" s="24" t="s">
        <v>24</v>
      </c>
      <c r="D10" s="24" t="s">
        <v>26</v>
      </c>
      <c r="E10" s="24" t="s">
        <v>70</v>
      </c>
      <c r="F10" s="24" t="s">
        <v>33</v>
      </c>
      <c r="G10" s="134"/>
      <c r="H10" s="134"/>
      <c r="I10" s="32"/>
      <c r="J10" s="87">
        <v>118.3</v>
      </c>
      <c r="K10" s="87">
        <v>41.6</v>
      </c>
      <c r="L10" s="87"/>
      <c r="M10" s="79">
        <f>SUM(J10:K10)</f>
        <v>159.9</v>
      </c>
      <c r="N10" s="79"/>
      <c r="O10" s="79">
        <v>118.32</v>
      </c>
      <c r="P10" s="79">
        <v>17.68</v>
      </c>
      <c r="Q10" s="79"/>
      <c r="R10" s="88">
        <f t="shared" si="0"/>
        <v>136</v>
      </c>
      <c r="S10" s="79">
        <v>85.1</v>
      </c>
    </row>
    <row r="11" spans="1:19" s="44" customFormat="1" ht="79.5" customHeight="1">
      <c r="A11" s="45" t="s">
        <v>91</v>
      </c>
      <c r="B11" s="55" t="s">
        <v>92</v>
      </c>
      <c r="C11" s="24" t="s">
        <v>24</v>
      </c>
      <c r="D11" s="24" t="s">
        <v>26</v>
      </c>
      <c r="E11" s="24" t="s">
        <v>70</v>
      </c>
      <c r="F11" s="24" t="s">
        <v>33</v>
      </c>
      <c r="G11" s="134"/>
      <c r="H11" s="134"/>
      <c r="I11" s="32"/>
      <c r="J11" s="87">
        <v>261</v>
      </c>
      <c r="K11" s="87">
        <v>39</v>
      </c>
      <c r="L11" s="87"/>
      <c r="M11" s="79">
        <f>SUM(J11:K11)</f>
        <v>300</v>
      </c>
      <c r="N11" s="79"/>
      <c r="O11" s="79">
        <v>261</v>
      </c>
      <c r="P11" s="79">
        <v>39</v>
      </c>
      <c r="Q11" s="79"/>
      <c r="R11" s="88">
        <f t="shared" si="0"/>
        <v>300</v>
      </c>
      <c r="S11" s="79">
        <f>R11/M11*100</f>
        <v>100</v>
      </c>
    </row>
    <row r="12" spans="1:19" s="44" customFormat="1" ht="45" customHeight="1">
      <c r="A12" s="45" t="s">
        <v>93</v>
      </c>
      <c r="B12" s="55" t="s">
        <v>97</v>
      </c>
      <c r="C12" s="24" t="s">
        <v>24</v>
      </c>
      <c r="D12" s="24" t="s">
        <v>26</v>
      </c>
      <c r="E12" s="24" t="s">
        <v>70</v>
      </c>
      <c r="F12" s="24" t="s">
        <v>33</v>
      </c>
      <c r="G12" s="134"/>
      <c r="H12" s="134"/>
      <c r="I12" s="32"/>
      <c r="J12" s="87">
        <v>13</v>
      </c>
      <c r="K12" s="87">
        <v>2</v>
      </c>
      <c r="L12" s="87"/>
      <c r="M12" s="79">
        <f>SUM(J12:K12)</f>
        <v>15</v>
      </c>
      <c r="N12" s="79"/>
      <c r="O12" s="79">
        <v>13</v>
      </c>
      <c r="P12" s="79">
        <v>2</v>
      </c>
      <c r="Q12" s="79"/>
      <c r="R12" s="88">
        <f t="shared" si="0"/>
        <v>15</v>
      </c>
      <c r="S12" s="79">
        <f>R12/M12*100</f>
        <v>100</v>
      </c>
    </row>
    <row r="13" spans="1:19" s="44" customFormat="1" ht="75.75" customHeight="1">
      <c r="A13" s="45" t="s">
        <v>94</v>
      </c>
      <c r="B13" s="46" t="s">
        <v>95</v>
      </c>
      <c r="C13" s="24" t="s">
        <v>24</v>
      </c>
      <c r="D13" s="24" t="s">
        <v>26</v>
      </c>
      <c r="E13" s="24" t="s">
        <v>153</v>
      </c>
      <c r="F13" s="24" t="s">
        <v>33</v>
      </c>
      <c r="G13" s="134"/>
      <c r="H13" s="134"/>
      <c r="I13" s="32"/>
      <c r="J13" s="87">
        <v>243.8536</v>
      </c>
      <c r="K13" s="87"/>
      <c r="L13" s="87">
        <v>36.6</v>
      </c>
      <c r="M13" s="79">
        <f>I13+J13+K13+L13</f>
        <v>280.4536</v>
      </c>
      <c r="N13" s="79"/>
      <c r="O13" s="79">
        <v>243.8536</v>
      </c>
      <c r="P13" s="79"/>
      <c r="Q13" s="79">
        <v>36.4379</v>
      </c>
      <c r="R13" s="88">
        <f t="shared" si="0"/>
        <v>280.2915</v>
      </c>
      <c r="S13" s="79">
        <f>R13/M13*100</f>
        <v>99.94220077759744</v>
      </c>
    </row>
    <row r="14" spans="1:19" s="44" customFormat="1" ht="47.25" customHeight="1">
      <c r="A14" s="45" t="s">
        <v>150</v>
      </c>
      <c r="B14" s="72" t="s">
        <v>151</v>
      </c>
      <c r="C14" s="24" t="s">
        <v>24</v>
      </c>
      <c r="D14" s="24" t="s">
        <v>26</v>
      </c>
      <c r="E14" s="24" t="s">
        <v>153</v>
      </c>
      <c r="F14" s="24" t="s">
        <v>33</v>
      </c>
      <c r="G14" s="134"/>
      <c r="H14" s="134"/>
      <c r="I14" s="32"/>
      <c r="J14" s="87">
        <v>507.1</v>
      </c>
      <c r="K14" s="87"/>
      <c r="L14" s="87">
        <v>75.8</v>
      </c>
      <c r="M14" s="79">
        <f>I14+J14+K14+L14</f>
        <v>582.9</v>
      </c>
      <c r="N14" s="79"/>
      <c r="O14" s="79">
        <v>200.1</v>
      </c>
      <c r="P14" s="79"/>
      <c r="Q14" s="79">
        <v>29.9</v>
      </c>
      <c r="R14" s="88">
        <f t="shared" si="0"/>
        <v>230</v>
      </c>
      <c r="S14" s="79">
        <f>R14/M14*100</f>
        <v>39.45788299879911</v>
      </c>
    </row>
    <row r="15" spans="1:19" s="44" customFormat="1" ht="48.75" customHeight="1">
      <c r="A15" s="8"/>
      <c r="B15" s="57" t="s">
        <v>105</v>
      </c>
      <c r="C15" s="5" t="s">
        <v>24</v>
      </c>
      <c r="D15" s="5" t="s">
        <v>26</v>
      </c>
      <c r="E15" s="5" t="s">
        <v>71</v>
      </c>
      <c r="F15" s="5" t="s">
        <v>20</v>
      </c>
      <c r="G15" s="6"/>
      <c r="H15" s="6"/>
      <c r="I15" s="6"/>
      <c r="J15" s="89">
        <f>SUM(J8:J14)</f>
        <v>1449.9536</v>
      </c>
      <c r="K15" s="89">
        <f>SUM(K8:K14)</f>
        <v>180.1</v>
      </c>
      <c r="L15" s="89">
        <f>SUM(L8:L14)</f>
        <v>112.4</v>
      </c>
      <c r="M15" s="88">
        <f>SUM(I15:L15)</f>
        <v>1742.4536</v>
      </c>
      <c r="N15" s="79"/>
      <c r="O15" s="88">
        <f>SUM(O8:O14)</f>
        <v>1142.9806</v>
      </c>
      <c r="P15" s="88">
        <f>SUM(P8:P14)</f>
        <v>104.505</v>
      </c>
      <c r="Q15" s="88">
        <f>SUM(Q8:Q14)</f>
        <v>66.33789999999999</v>
      </c>
      <c r="R15" s="88">
        <f t="shared" si="0"/>
        <v>1313.8235</v>
      </c>
      <c r="S15" s="88">
        <f>R15/M15*100</f>
        <v>75.40077394313398</v>
      </c>
    </row>
    <row r="16" spans="1:19" s="44" customFormat="1" ht="22.5" customHeight="1">
      <c r="A16" s="131" t="s">
        <v>27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3"/>
    </row>
    <row r="17" spans="1:19" s="44" customFormat="1" ht="51" customHeight="1">
      <c r="A17" s="47" t="s">
        <v>74</v>
      </c>
      <c r="B17" s="55" t="s">
        <v>129</v>
      </c>
      <c r="C17" s="24"/>
      <c r="D17" s="24"/>
      <c r="E17" s="24"/>
      <c r="F17" s="24"/>
      <c r="G17" s="134" t="s">
        <v>15</v>
      </c>
      <c r="H17" s="134" t="s">
        <v>18</v>
      </c>
      <c r="I17" s="32"/>
      <c r="J17" s="32"/>
      <c r="K17" s="32"/>
      <c r="L17" s="32"/>
      <c r="M17" s="10"/>
      <c r="N17" s="76"/>
      <c r="O17" s="76"/>
      <c r="P17" s="76"/>
      <c r="Q17" s="76"/>
      <c r="R17" s="76"/>
      <c r="S17" s="76"/>
    </row>
    <row r="18" spans="1:19" s="44" customFormat="1" ht="72.75" customHeight="1">
      <c r="A18" s="14" t="s">
        <v>23</v>
      </c>
      <c r="B18" s="55" t="s">
        <v>43</v>
      </c>
      <c r="C18" s="24" t="s">
        <v>24</v>
      </c>
      <c r="D18" s="24" t="s">
        <v>28</v>
      </c>
      <c r="E18" s="24" t="s">
        <v>52</v>
      </c>
      <c r="F18" s="24" t="s">
        <v>37</v>
      </c>
      <c r="G18" s="134"/>
      <c r="H18" s="134"/>
      <c r="I18" s="87"/>
      <c r="J18" s="87"/>
      <c r="K18" s="87"/>
      <c r="L18" s="87">
        <v>72860.3</v>
      </c>
      <c r="M18" s="79">
        <f>SUM(I18:L18)</f>
        <v>72860.3</v>
      </c>
      <c r="N18" s="79"/>
      <c r="O18" s="79"/>
      <c r="P18" s="79"/>
      <c r="Q18" s="79">
        <v>27871.2</v>
      </c>
      <c r="R18" s="88">
        <f>N18+O18+P18+Q18</f>
        <v>27871.2</v>
      </c>
      <c r="S18" s="79">
        <f>R18/M18*100</f>
        <v>38.25293060830109</v>
      </c>
    </row>
    <row r="19" spans="1:19" s="44" customFormat="1" ht="48" customHeight="1">
      <c r="A19" s="14"/>
      <c r="B19" s="19" t="s">
        <v>129</v>
      </c>
      <c r="C19" s="20" t="s">
        <v>24</v>
      </c>
      <c r="D19" s="20" t="s">
        <v>28</v>
      </c>
      <c r="E19" s="5" t="s">
        <v>44</v>
      </c>
      <c r="F19" s="20" t="s">
        <v>20</v>
      </c>
      <c r="G19" s="18"/>
      <c r="H19" s="18"/>
      <c r="I19" s="88">
        <f>SUM(I18)</f>
        <v>0</v>
      </c>
      <c r="J19" s="88">
        <f>SUM(J18)</f>
        <v>0</v>
      </c>
      <c r="K19" s="88">
        <f>SUM(K18)</f>
        <v>0</v>
      </c>
      <c r="L19" s="88">
        <f>SUM(L18)</f>
        <v>72860.3</v>
      </c>
      <c r="M19" s="88">
        <f>SUM(M18)</f>
        <v>72860.3</v>
      </c>
      <c r="N19" s="88">
        <f>N18</f>
        <v>0</v>
      </c>
      <c r="O19" s="88">
        <f>O18</f>
        <v>0</v>
      </c>
      <c r="P19" s="88">
        <f>P18</f>
        <v>0</v>
      </c>
      <c r="Q19" s="88">
        <f>Q18</f>
        <v>27871.2</v>
      </c>
      <c r="R19" s="88">
        <f>R18</f>
        <v>27871.2</v>
      </c>
      <c r="S19" s="79">
        <f>R19/M19*100</f>
        <v>38.25293060830109</v>
      </c>
    </row>
    <row r="20" spans="1:19" s="22" customFormat="1" ht="21" customHeight="1">
      <c r="A20" s="131" t="s">
        <v>11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3"/>
    </row>
    <row r="21" spans="1:19" s="65" customFormat="1" ht="33" customHeight="1">
      <c r="A21" s="14" t="s">
        <v>10</v>
      </c>
      <c r="B21" s="55" t="s">
        <v>106</v>
      </c>
      <c r="C21" s="14"/>
      <c r="D21" s="14"/>
      <c r="E21" s="24"/>
      <c r="F21" s="14"/>
      <c r="G21" s="136" t="s">
        <v>144</v>
      </c>
      <c r="H21" s="136" t="s">
        <v>18</v>
      </c>
      <c r="I21" s="79"/>
      <c r="J21" s="79"/>
      <c r="K21" s="79"/>
      <c r="L21" s="79"/>
      <c r="M21" s="79"/>
      <c r="N21" s="90"/>
      <c r="O21" s="90"/>
      <c r="P21" s="90"/>
      <c r="Q21" s="90"/>
      <c r="R21" s="90"/>
      <c r="S21" s="90"/>
    </row>
    <row r="22" spans="1:19" s="65" customFormat="1" ht="27" customHeight="1">
      <c r="A22" s="119" t="s">
        <v>39</v>
      </c>
      <c r="B22" s="121" t="s">
        <v>86</v>
      </c>
      <c r="C22" s="119" t="s">
        <v>143</v>
      </c>
      <c r="D22" s="119" t="s">
        <v>5</v>
      </c>
      <c r="E22" s="24" t="s">
        <v>82</v>
      </c>
      <c r="F22" s="119" t="s">
        <v>37</v>
      </c>
      <c r="G22" s="136"/>
      <c r="H22" s="136"/>
      <c r="I22" s="79"/>
      <c r="J22" s="79"/>
      <c r="K22" s="79"/>
      <c r="L22" s="79"/>
      <c r="M22" s="88"/>
      <c r="N22" s="90"/>
      <c r="O22" s="90"/>
      <c r="P22" s="90"/>
      <c r="Q22" s="90"/>
      <c r="R22" s="90"/>
      <c r="S22" s="90"/>
    </row>
    <row r="23" spans="1:19" s="65" customFormat="1" ht="18" customHeight="1">
      <c r="A23" s="120"/>
      <c r="B23" s="122"/>
      <c r="C23" s="120"/>
      <c r="D23" s="120"/>
      <c r="E23" s="24" t="s">
        <v>104</v>
      </c>
      <c r="F23" s="120"/>
      <c r="G23" s="136"/>
      <c r="H23" s="136"/>
      <c r="I23" s="79"/>
      <c r="J23" s="79"/>
      <c r="K23" s="79">
        <v>877.2</v>
      </c>
      <c r="L23" s="79"/>
      <c r="M23" s="88">
        <f aca="true" t="shared" si="1" ref="M23:M29">SUM(I23:L23)</f>
        <v>877.2</v>
      </c>
      <c r="N23" s="90"/>
      <c r="O23" s="90"/>
      <c r="P23" s="79">
        <v>370</v>
      </c>
      <c r="Q23" s="79"/>
      <c r="R23" s="88">
        <f>N23+O23+P23+Q23</f>
        <v>370</v>
      </c>
      <c r="S23" s="79">
        <f>R23/M23*100</f>
        <v>42.17966256269949</v>
      </c>
    </row>
    <row r="24" spans="1:19" s="65" customFormat="1" ht="24" customHeight="1">
      <c r="A24" s="119" t="s">
        <v>78</v>
      </c>
      <c r="B24" s="121" t="s">
        <v>87</v>
      </c>
      <c r="C24" s="119" t="s">
        <v>143</v>
      </c>
      <c r="D24" s="119" t="s">
        <v>5</v>
      </c>
      <c r="E24" s="24" t="s">
        <v>82</v>
      </c>
      <c r="F24" s="119" t="s">
        <v>37</v>
      </c>
      <c r="G24" s="136"/>
      <c r="H24" s="136"/>
      <c r="I24" s="79"/>
      <c r="J24" s="79"/>
      <c r="K24" s="79"/>
      <c r="L24" s="79"/>
      <c r="M24" s="88"/>
      <c r="N24" s="90"/>
      <c r="O24" s="90"/>
      <c r="P24" s="79"/>
      <c r="Q24" s="79"/>
      <c r="R24" s="88"/>
      <c r="S24" s="79"/>
    </row>
    <row r="25" spans="1:19" s="65" customFormat="1" ht="16.5" customHeight="1">
      <c r="A25" s="120"/>
      <c r="B25" s="122"/>
      <c r="C25" s="120"/>
      <c r="D25" s="120"/>
      <c r="E25" s="24" t="s">
        <v>104</v>
      </c>
      <c r="F25" s="120"/>
      <c r="G25" s="136"/>
      <c r="H25" s="136"/>
      <c r="I25" s="79"/>
      <c r="J25" s="79"/>
      <c r="K25" s="79">
        <v>847.1</v>
      </c>
      <c r="L25" s="79"/>
      <c r="M25" s="88">
        <f t="shared" si="1"/>
        <v>847.1</v>
      </c>
      <c r="N25" s="90"/>
      <c r="O25" s="90"/>
      <c r="P25" s="79">
        <v>195</v>
      </c>
      <c r="Q25" s="79"/>
      <c r="R25" s="88">
        <f>N25+O25+P25+Q25</f>
        <v>195</v>
      </c>
      <c r="S25" s="79">
        <f>R25/M25*100</f>
        <v>23.019714319442805</v>
      </c>
    </row>
    <row r="26" spans="1:19" s="65" customFormat="1" ht="49.5" customHeight="1">
      <c r="A26" s="14" t="s">
        <v>79</v>
      </c>
      <c r="B26" s="55" t="s">
        <v>103</v>
      </c>
      <c r="C26" s="69" t="s">
        <v>143</v>
      </c>
      <c r="D26" s="69" t="s">
        <v>5</v>
      </c>
      <c r="E26" s="24" t="s">
        <v>104</v>
      </c>
      <c r="F26" s="69" t="s">
        <v>37</v>
      </c>
      <c r="G26" s="136"/>
      <c r="H26" s="136"/>
      <c r="I26" s="79"/>
      <c r="J26" s="79"/>
      <c r="K26" s="79"/>
      <c r="L26" s="79"/>
      <c r="M26" s="88">
        <f t="shared" si="1"/>
        <v>0</v>
      </c>
      <c r="N26" s="90"/>
      <c r="O26" s="90"/>
      <c r="P26" s="90"/>
      <c r="Q26" s="90"/>
      <c r="R26" s="90"/>
      <c r="S26" s="90"/>
    </row>
    <row r="27" spans="1:19" s="65" customFormat="1" ht="37.5" customHeight="1">
      <c r="A27" s="14" t="s">
        <v>80</v>
      </c>
      <c r="B27" s="55" t="s">
        <v>132</v>
      </c>
      <c r="C27" s="14" t="s">
        <v>24</v>
      </c>
      <c r="D27" s="14" t="s">
        <v>5</v>
      </c>
      <c r="E27" s="24" t="s">
        <v>134</v>
      </c>
      <c r="F27" s="14" t="s">
        <v>37</v>
      </c>
      <c r="G27" s="14" t="s">
        <v>15</v>
      </c>
      <c r="H27" s="136" t="s">
        <v>18</v>
      </c>
      <c r="I27" s="79"/>
      <c r="J27" s="79"/>
      <c r="K27" s="79"/>
      <c r="L27" s="79"/>
      <c r="M27" s="88">
        <f t="shared" si="1"/>
        <v>0</v>
      </c>
      <c r="N27" s="90"/>
      <c r="O27" s="90"/>
      <c r="P27" s="90"/>
      <c r="Q27" s="90"/>
      <c r="R27" s="90"/>
      <c r="S27" s="90"/>
    </row>
    <row r="28" spans="1:19" s="65" customFormat="1" ht="29.25" customHeight="1">
      <c r="A28" s="119" t="s">
        <v>81</v>
      </c>
      <c r="B28" s="121" t="s">
        <v>133</v>
      </c>
      <c r="C28" s="119" t="s">
        <v>24</v>
      </c>
      <c r="D28" s="119" t="s">
        <v>5</v>
      </c>
      <c r="E28" s="24" t="s">
        <v>82</v>
      </c>
      <c r="F28" s="119" t="s">
        <v>37</v>
      </c>
      <c r="G28" s="136" t="s">
        <v>15</v>
      </c>
      <c r="H28" s="136"/>
      <c r="I28" s="79"/>
      <c r="J28" s="79">
        <v>12439.8</v>
      </c>
      <c r="K28" s="79">
        <v>1858.9</v>
      </c>
      <c r="L28" s="79"/>
      <c r="M28" s="88">
        <f>SUM(I28:L28)</f>
        <v>14298.699999999999</v>
      </c>
      <c r="N28" s="90"/>
      <c r="O28" s="79">
        <v>3358.76884</v>
      </c>
      <c r="P28" s="79">
        <v>501.9</v>
      </c>
      <c r="Q28" s="79"/>
      <c r="R28" s="88">
        <f>N28+O28+P28+Q28</f>
        <v>3860.6688400000003</v>
      </c>
      <c r="S28" s="79">
        <f>R28/M28*100</f>
        <v>27.000138753872733</v>
      </c>
    </row>
    <row r="29" spans="1:19" s="65" customFormat="1" ht="21" customHeight="1">
      <c r="A29" s="120"/>
      <c r="B29" s="122"/>
      <c r="C29" s="120"/>
      <c r="D29" s="120"/>
      <c r="E29" s="24" t="s">
        <v>104</v>
      </c>
      <c r="F29" s="120"/>
      <c r="G29" s="136"/>
      <c r="H29" s="136"/>
      <c r="I29" s="79"/>
      <c r="J29" s="79"/>
      <c r="K29" s="79">
        <v>256.5</v>
      </c>
      <c r="L29" s="79"/>
      <c r="M29" s="88">
        <f t="shared" si="1"/>
        <v>256.5</v>
      </c>
      <c r="N29" s="90"/>
      <c r="O29" s="79"/>
      <c r="P29" s="79">
        <v>230.6</v>
      </c>
      <c r="Q29" s="79"/>
      <c r="R29" s="88">
        <f>N29+O29+P29+Q29</f>
        <v>230.6</v>
      </c>
      <c r="S29" s="79">
        <f>R29/M29*100</f>
        <v>89.90253411306043</v>
      </c>
    </row>
    <row r="30" spans="1:19" s="64" customFormat="1" ht="53.25" customHeight="1">
      <c r="A30" s="14" t="s">
        <v>75</v>
      </c>
      <c r="B30" s="55" t="s">
        <v>107</v>
      </c>
      <c r="C30" s="14"/>
      <c r="D30" s="14"/>
      <c r="E30" s="24"/>
      <c r="F30" s="14"/>
      <c r="G30" s="71"/>
      <c r="H30" s="151" t="s">
        <v>18</v>
      </c>
      <c r="I30" s="79"/>
      <c r="J30" s="79"/>
      <c r="K30" s="79"/>
      <c r="L30" s="79"/>
      <c r="M30" s="88"/>
      <c r="N30" s="91"/>
      <c r="O30" s="91"/>
      <c r="P30" s="91"/>
      <c r="Q30" s="91"/>
      <c r="R30" s="91"/>
      <c r="S30" s="91"/>
    </row>
    <row r="31" spans="1:19" s="64" customFormat="1" ht="23.25" customHeight="1">
      <c r="A31" s="119" t="s">
        <v>67</v>
      </c>
      <c r="B31" s="121" t="s">
        <v>124</v>
      </c>
      <c r="C31" s="119" t="s">
        <v>130</v>
      </c>
      <c r="D31" s="119" t="s">
        <v>5</v>
      </c>
      <c r="E31" s="24" t="s">
        <v>117</v>
      </c>
      <c r="F31" s="119" t="s">
        <v>37</v>
      </c>
      <c r="G31" s="136" t="s">
        <v>152</v>
      </c>
      <c r="H31" s="151"/>
      <c r="I31" s="79"/>
      <c r="J31" s="79">
        <v>12092</v>
      </c>
      <c r="K31" s="79">
        <v>1806.9</v>
      </c>
      <c r="L31" s="79"/>
      <c r="M31" s="88">
        <f aca="true" t="shared" si="2" ref="M31:M37">SUM(I31:L31)</f>
        <v>13898.9</v>
      </c>
      <c r="N31" s="92"/>
      <c r="O31" s="92">
        <v>3627.61782</v>
      </c>
      <c r="P31" s="92">
        <v>542.1</v>
      </c>
      <c r="Q31" s="92"/>
      <c r="R31" s="93">
        <f aca="true" t="shared" si="3" ref="R31:R37">N31+O31+P31+Q31</f>
        <v>4169.71782</v>
      </c>
      <c r="S31" s="92">
        <f aca="true" t="shared" si="4" ref="S31:S37">R31/M31*100</f>
        <v>30.00034405600443</v>
      </c>
    </row>
    <row r="32" spans="1:19" s="64" customFormat="1" ht="14.25" customHeight="1">
      <c r="A32" s="120"/>
      <c r="B32" s="122"/>
      <c r="C32" s="120"/>
      <c r="D32" s="120"/>
      <c r="E32" s="24" t="s">
        <v>116</v>
      </c>
      <c r="F32" s="120"/>
      <c r="G32" s="136"/>
      <c r="H32" s="151"/>
      <c r="I32" s="79"/>
      <c r="J32" s="79"/>
      <c r="K32" s="79">
        <v>45</v>
      </c>
      <c r="L32" s="79"/>
      <c r="M32" s="88">
        <f t="shared" si="2"/>
        <v>45</v>
      </c>
      <c r="N32" s="92"/>
      <c r="O32" s="92"/>
      <c r="P32" s="92">
        <v>0</v>
      </c>
      <c r="Q32" s="92"/>
      <c r="R32" s="93">
        <f t="shared" si="3"/>
        <v>0</v>
      </c>
      <c r="S32" s="92">
        <f t="shared" si="4"/>
        <v>0</v>
      </c>
    </row>
    <row r="33" spans="1:19" s="64" customFormat="1" ht="50.25" customHeight="1">
      <c r="A33" s="14" t="s">
        <v>123</v>
      </c>
      <c r="B33" s="55" t="s">
        <v>96</v>
      </c>
      <c r="C33" s="14" t="s">
        <v>130</v>
      </c>
      <c r="D33" s="14" t="s">
        <v>5</v>
      </c>
      <c r="E33" s="24" t="s">
        <v>117</v>
      </c>
      <c r="F33" s="14" t="s">
        <v>37</v>
      </c>
      <c r="G33" s="136"/>
      <c r="H33" s="151"/>
      <c r="I33" s="79"/>
      <c r="J33" s="79">
        <v>2104</v>
      </c>
      <c r="K33" s="79">
        <v>314.4</v>
      </c>
      <c r="L33" s="79"/>
      <c r="M33" s="88">
        <f t="shared" si="2"/>
        <v>2418.4</v>
      </c>
      <c r="N33" s="92"/>
      <c r="O33" s="92">
        <v>2104</v>
      </c>
      <c r="P33" s="92">
        <v>314.4</v>
      </c>
      <c r="Q33" s="92"/>
      <c r="R33" s="93">
        <f t="shared" si="3"/>
        <v>2418.4</v>
      </c>
      <c r="S33" s="92">
        <f t="shared" si="4"/>
        <v>100</v>
      </c>
    </row>
    <row r="34" spans="1:19" s="64" customFormat="1" ht="60.75" customHeight="1">
      <c r="A34" s="14" t="s">
        <v>135</v>
      </c>
      <c r="B34" s="55" t="s">
        <v>118</v>
      </c>
      <c r="C34" s="14" t="s">
        <v>130</v>
      </c>
      <c r="D34" s="14" t="s">
        <v>5</v>
      </c>
      <c r="E34" s="24" t="s">
        <v>117</v>
      </c>
      <c r="F34" s="14" t="s">
        <v>37</v>
      </c>
      <c r="G34" s="136"/>
      <c r="H34" s="151"/>
      <c r="I34" s="79"/>
      <c r="J34" s="79">
        <v>2858.9</v>
      </c>
      <c r="K34" s="79">
        <v>427.2</v>
      </c>
      <c r="L34" s="79"/>
      <c r="M34" s="88">
        <f t="shared" si="2"/>
        <v>3286.1</v>
      </c>
      <c r="N34" s="92"/>
      <c r="O34" s="92">
        <v>2858.9</v>
      </c>
      <c r="P34" s="92">
        <v>427.2</v>
      </c>
      <c r="Q34" s="92"/>
      <c r="R34" s="93">
        <f t="shared" si="3"/>
        <v>3286.1</v>
      </c>
      <c r="S34" s="92">
        <f t="shared" si="4"/>
        <v>100</v>
      </c>
    </row>
    <row r="35" spans="1:19" s="64" customFormat="1" ht="49.5" customHeight="1">
      <c r="A35" s="14" t="s">
        <v>136</v>
      </c>
      <c r="B35" s="55" t="s">
        <v>119</v>
      </c>
      <c r="C35" s="14" t="s">
        <v>130</v>
      </c>
      <c r="D35" s="14" t="s">
        <v>5</v>
      </c>
      <c r="E35" s="24" t="s">
        <v>117</v>
      </c>
      <c r="F35" s="14" t="s">
        <v>37</v>
      </c>
      <c r="G35" s="136"/>
      <c r="H35" s="151"/>
      <c r="I35" s="79"/>
      <c r="J35" s="79">
        <v>2104</v>
      </c>
      <c r="K35" s="79">
        <v>314.4</v>
      </c>
      <c r="L35" s="79"/>
      <c r="M35" s="88">
        <f t="shared" si="2"/>
        <v>2418.4</v>
      </c>
      <c r="N35" s="92"/>
      <c r="O35" s="92">
        <v>2104</v>
      </c>
      <c r="P35" s="92">
        <v>314.4</v>
      </c>
      <c r="Q35" s="92"/>
      <c r="R35" s="93">
        <f t="shared" si="3"/>
        <v>2418.4</v>
      </c>
      <c r="S35" s="92">
        <f t="shared" si="4"/>
        <v>100</v>
      </c>
    </row>
    <row r="36" spans="1:19" s="64" customFormat="1" ht="60.75" customHeight="1">
      <c r="A36" s="14" t="s">
        <v>137</v>
      </c>
      <c r="B36" s="55" t="s">
        <v>120</v>
      </c>
      <c r="C36" s="14" t="s">
        <v>130</v>
      </c>
      <c r="D36" s="14" t="s">
        <v>5</v>
      </c>
      <c r="E36" s="24" t="s">
        <v>117</v>
      </c>
      <c r="F36" s="14" t="s">
        <v>37</v>
      </c>
      <c r="G36" s="136"/>
      <c r="H36" s="151"/>
      <c r="I36" s="79"/>
      <c r="J36" s="79">
        <v>2728.4</v>
      </c>
      <c r="K36" s="79">
        <v>407.7</v>
      </c>
      <c r="L36" s="79"/>
      <c r="M36" s="88">
        <f t="shared" si="2"/>
        <v>3136.1</v>
      </c>
      <c r="N36" s="92"/>
      <c r="O36" s="92">
        <v>2728.4</v>
      </c>
      <c r="P36" s="92">
        <v>407.7</v>
      </c>
      <c r="Q36" s="92"/>
      <c r="R36" s="93">
        <f t="shared" si="3"/>
        <v>3136.1</v>
      </c>
      <c r="S36" s="92">
        <f t="shared" si="4"/>
        <v>100</v>
      </c>
    </row>
    <row r="37" spans="1:19" s="64" customFormat="1" ht="86.25" customHeight="1">
      <c r="A37" s="14" t="s">
        <v>148</v>
      </c>
      <c r="B37" s="55" t="s">
        <v>149</v>
      </c>
      <c r="C37" s="14" t="s">
        <v>24</v>
      </c>
      <c r="D37" s="14" t="s">
        <v>5</v>
      </c>
      <c r="E37" s="24" t="s">
        <v>116</v>
      </c>
      <c r="F37" s="14" t="s">
        <v>37</v>
      </c>
      <c r="G37" s="14" t="s">
        <v>15</v>
      </c>
      <c r="H37" s="151"/>
      <c r="I37" s="79"/>
      <c r="J37" s="79"/>
      <c r="K37" s="79">
        <v>876.5</v>
      </c>
      <c r="L37" s="79"/>
      <c r="M37" s="88">
        <f t="shared" si="2"/>
        <v>876.5</v>
      </c>
      <c r="N37" s="92"/>
      <c r="O37" s="92"/>
      <c r="P37" s="92">
        <v>876.5</v>
      </c>
      <c r="Q37" s="92"/>
      <c r="R37" s="93">
        <f t="shared" si="3"/>
        <v>876.5</v>
      </c>
      <c r="S37" s="92">
        <f t="shared" si="4"/>
        <v>100</v>
      </c>
    </row>
    <row r="38" spans="1:19" s="64" customFormat="1" ht="39.75" customHeight="1">
      <c r="A38" s="14" t="s">
        <v>47</v>
      </c>
      <c r="B38" s="55" t="s">
        <v>108</v>
      </c>
      <c r="C38" s="14"/>
      <c r="D38" s="14"/>
      <c r="E38" s="24"/>
      <c r="F38" s="14"/>
      <c r="G38" s="71"/>
      <c r="H38" s="73"/>
      <c r="I38" s="79"/>
      <c r="J38" s="79"/>
      <c r="K38" s="79"/>
      <c r="L38" s="79"/>
      <c r="M38" s="88"/>
      <c r="N38" s="92"/>
      <c r="O38" s="92"/>
      <c r="P38" s="92"/>
      <c r="Q38" s="92"/>
      <c r="R38" s="93"/>
      <c r="S38" s="92"/>
    </row>
    <row r="39" spans="1:19" s="64" customFormat="1" ht="23.25" customHeight="1" hidden="1">
      <c r="A39" s="119" t="s">
        <v>62</v>
      </c>
      <c r="B39" s="121" t="s">
        <v>121</v>
      </c>
      <c r="C39" s="119" t="s">
        <v>130</v>
      </c>
      <c r="D39" s="119" t="s">
        <v>5</v>
      </c>
      <c r="E39" s="24"/>
      <c r="F39" s="119" t="s">
        <v>37</v>
      </c>
      <c r="G39" s="71"/>
      <c r="H39" s="73"/>
      <c r="I39" s="79"/>
      <c r="J39" s="79"/>
      <c r="K39" s="79"/>
      <c r="L39" s="79"/>
      <c r="M39" s="88">
        <f>SUM(I39:L39)</f>
        <v>0</v>
      </c>
      <c r="N39" s="92"/>
      <c r="O39" s="92"/>
      <c r="P39" s="92"/>
      <c r="Q39" s="92"/>
      <c r="R39" s="92"/>
      <c r="S39" s="92"/>
    </row>
    <row r="40" spans="1:19" s="64" customFormat="1" ht="45.75" customHeight="1">
      <c r="A40" s="120"/>
      <c r="B40" s="122"/>
      <c r="C40" s="120"/>
      <c r="D40" s="120"/>
      <c r="E40" s="24" t="s">
        <v>122</v>
      </c>
      <c r="F40" s="120"/>
      <c r="G40" s="136" t="s">
        <v>152</v>
      </c>
      <c r="H40" s="151" t="s">
        <v>18</v>
      </c>
      <c r="I40" s="79"/>
      <c r="J40" s="79"/>
      <c r="K40" s="79">
        <v>537.3</v>
      </c>
      <c r="L40" s="79"/>
      <c r="M40" s="88">
        <f>SUM(I40:L40)</f>
        <v>537.3</v>
      </c>
      <c r="N40" s="92"/>
      <c r="O40" s="92"/>
      <c r="P40" s="92">
        <v>537.3</v>
      </c>
      <c r="Q40" s="92"/>
      <c r="R40" s="93">
        <f>N40+O40+P40+Q40</f>
        <v>537.3</v>
      </c>
      <c r="S40" s="92">
        <f aca="true" t="shared" si="5" ref="S40:S45">R40/M40*100</f>
        <v>100</v>
      </c>
    </row>
    <row r="41" spans="1:19" s="64" customFormat="1" ht="176.25" customHeight="1">
      <c r="A41" s="69" t="s">
        <v>138</v>
      </c>
      <c r="B41" s="70" t="s">
        <v>131</v>
      </c>
      <c r="C41" s="69" t="s">
        <v>130</v>
      </c>
      <c r="D41" s="69" t="s">
        <v>5</v>
      </c>
      <c r="E41" s="24" t="s">
        <v>122</v>
      </c>
      <c r="F41" s="14" t="s">
        <v>37</v>
      </c>
      <c r="G41" s="136"/>
      <c r="H41" s="151"/>
      <c r="I41" s="79"/>
      <c r="J41" s="79"/>
      <c r="K41" s="79">
        <v>450</v>
      </c>
      <c r="L41" s="79"/>
      <c r="M41" s="88">
        <f>SUM(I41:L41)</f>
        <v>450</v>
      </c>
      <c r="N41" s="92"/>
      <c r="O41" s="92"/>
      <c r="P41" s="92">
        <v>450</v>
      </c>
      <c r="Q41" s="92"/>
      <c r="R41" s="93">
        <f>N41+O41+P41+Q41</f>
        <v>450</v>
      </c>
      <c r="S41" s="92">
        <f t="shared" si="5"/>
        <v>100</v>
      </c>
    </row>
    <row r="42" spans="1:19" s="64" customFormat="1" ht="54" customHeight="1">
      <c r="A42" s="69" t="s">
        <v>139</v>
      </c>
      <c r="B42" s="70" t="s">
        <v>125</v>
      </c>
      <c r="C42" s="69" t="s">
        <v>24</v>
      </c>
      <c r="D42" s="69" t="s">
        <v>5</v>
      </c>
      <c r="E42" s="24" t="s">
        <v>122</v>
      </c>
      <c r="F42" s="14" t="s">
        <v>37</v>
      </c>
      <c r="G42" s="14" t="s">
        <v>15</v>
      </c>
      <c r="H42" s="151"/>
      <c r="I42" s="79"/>
      <c r="J42" s="79"/>
      <c r="K42" s="79">
        <v>244</v>
      </c>
      <c r="L42" s="79"/>
      <c r="M42" s="88">
        <f>SUM(I42:L42)</f>
        <v>244</v>
      </c>
      <c r="N42" s="92"/>
      <c r="O42" s="92"/>
      <c r="P42" s="92">
        <v>244</v>
      </c>
      <c r="Q42" s="92"/>
      <c r="R42" s="93">
        <f>N42+O42+P42+Q42</f>
        <v>244</v>
      </c>
      <c r="S42" s="92">
        <f t="shared" si="5"/>
        <v>100</v>
      </c>
    </row>
    <row r="43" spans="1:19" s="22" customFormat="1" ht="29.25" customHeight="1">
      <c r="A43" s="20"/>
      <c r="B43" s="19" t="s">
        <v>106</v>
      </c>
      <c r="C43" s="20" t="s">
        <v>20</v>
      </c>
      <c r="D43" s="20" t="s">
        <v>5</v>
      </c>
      <c r="E43" s="5" t="s">
        <v>51</v>
      </c>
      <c r="F43" s="20" t="s">
        <v>20</v>
      </c>
      <c r="G43" s="18"/>
      <c r="H43" s="18"/>
      <c r="I43" s="88"/>
      <c r="J43" s="88">
        <f>SUM(J22:J29)</f>
        <v>12439.8</v>
      </c>
      <c r="K43" s="88">
        <f>SUM(K22:K29)</f>
        <v>3839.7000000000003</v>
      </c>
      <c r="L43" s="88">
        <f>SUM(L22:L29)</f>
        <v>0</v>
      </c>
      <c r="M43" s="88">
        <f>SUM(M22:M29)</f>
        <v>16279.5</v>
      </c>
      <c r="N43" s="93"/>
      <c r="O43" s="93">
        <f>O23+O25+O26+O27+O28+O29</f>
        <v>3358.76884</v>
      </c>
      <c r="P43" s="93">
        <f>P23+P25+P26+P27+P28+P29</f>
        <v>1297.5</v>
      </c>
      <c r="Q43" s="93"/>
      <c r="R43" s="93">
        <f>R23+R25+R26+R27+R28+R29</f>
        <v>4656.268840000001</v>
      </c>
      <c r="S43" s="92">
        <f t="shared" si="5"/>
        <v>28.602038391842505</v>
      </c>
    </row>
    <row r="44" spans="1:19" s="22" customFormat="1" ht="52.5" customHeight="1">
      <c r="A44" s="20"/>
      <c r="B44" s="19" t="s">
        <v>107</v>
      </c>
      <c r="C44" s="20" t="s">
        <v>20</v>
      </c>
      <c r="D44" s="20" t="s">
        <v>5</v>
      </c>
      <c r="E44" s="5" t="s">
        <v>50</v>
      </c>
      <c r="F44" s="20" t="s">
        <v>20</v>
      </c>
      <c r="G44" s="18"/>
      <c r="H44" s="18"/>
      <c r="I44" s="88"/>
      <c r="J44" s="88">
        <f>SUM(J31:J37)</f>
        <v>21887.300000000003</v>
      </c>
      <c r="K44" s="88">
        <f>SUM(K31:K37)</f>
        <v>4192.1</v>
      </c>
      <c r="L44" s="88"/>
      <c r="M44" s="88">
        <f>SUM(I44:L44)</f>
        <v>26079.4</v>
      </c>
      <c r="N44" s="93"/>
      <c r="O44" s="93">
        <f>O31+O33+O34+O35+O36</f>
        <v>13422.917819999999</v>
      </c>
      <c r="P44" s="93">
        <f>P31+P33+P34+P35+P36+P37</f>
        <v>2882.3</v>
      </c>
      <c r="Q44" s="93"/>
      <c r="R44" s="93">
        <f>R31+R33+R34+R35+R36+R37</f>
        <v>16305.21782</v>
      </c>
      <c r="S44" s="92">
        <f t="shared" si="5"/>
        <v>62.521445355337924</v>
      </c>
    </row>
    <row r="45" spans="1:19" s="22" customFormat="1" ht="48" customHeight="1">
      <c r="A45" s="18"/>
      <c r="B45" s="19" t="s">
        <v>108</v>
      </c>
      <c r="C45" s="20" t="s">
        <v>20</v>
      </c>
      <c r="D45" s="20" t="s">
        <v>5</v>
      </c>
      <c r="E45" s="5" t="s">
        <v>63</v>
      </c>
      <c r="F45" s="20" t="s">
        <v>20</v>
      </c>
      <c r="G45" s="18"/>
      <c r="H45" s="18"/>
      <c r="I45" s="88"/>
      <c r="J45" s="88">
        <f>SUM(J39:J42)</f>
        <v>0</v>
      </c>
      <c r="K45" s="88">
        <f>SUM(K39:K42)</f>
        <v>1231.3</v>
      </c>
      <c r="L45" s="88"/>
      <c r="M45" s="88">
        <f>SUM(I45:L45)</f>
        <v>1231.3</v>
      </c>
      <c r="N45" s="94"/>
      <c r="O45" s="93">
        <f>O40+O41+O42</f>
        <v>0</v>
      </c>
      <c r="P45" s="93">
        <f>P40+P41+P42</f>
        <v>1231.3</v>
      </c>
      <c r="Q45" s="93"/>
      <c r="R45" s="93">
        <f>R40+R41+R42</f>
        <v>1231.3</v>
      </c>
      <c r="S45" s="92">
        <f t="shared" si="5"/>
        <v>100</v>
      </c>
    </row>
    <row r="46" spans="1:19" s="22" customFormat="1" ht="21.75" customHeight="1">
      <c r="A46" s="143" t="s">
        <v>53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5"/>
      <c r="N46" s="18"/>
      <c r="O46" s="18"/>
      <c r="P46" s="18"/>
      <c r="Q46" s="18"/>
      <c r="R46" s="18"/>
      <c r="S46" s="18"/>
    </row>
    <row r="47" spans="1:19" s="22" customFormat="1" ht="35.25" customHeight="1">
      <c r="A47" s="52" t="s">
        <v>49</v>
      </c>
      <c r="B47" s="40" t="s">
        <v>126</v>
      </c>
      <c r="C47" s="13"/>
      <c r="D47" s="13"/>
      <c r="E47" s="13"/>
      <c r="F47" s="13"/>
      <c r="G47" s="118" t="s">
        <v>144</v>
      </c>
      <c r="H47" s="118" t="s">
        <v>18</v>
      </c>
      <c r="I47" s="51"/>
      <c r="J47" s="51"/>
      <c r="K47" s="51"/>
      <c r="L47" s="51"/>
      <c r="M47" s="51"/>
      <c r="N47" s="18"/>
      <c r="O47" s="18"/>
      <c r="P47" s="18"/>
      <c r="Q47" s="18"/>
      <c r="R47" s="18"/>
      <c r="S47" s="18"/>
    </row>
    <row r="48" spans="1:19" s="22" customFormat="1" ht="84" customHeight="1">
      <c r="A48" s="52" t="s">
        <v>45</v>
      </c>
      <c r="B48" s="48" t="s">
        <v>127</v>
      </c>
      <c r="C48" s="13" t="s">
        <v>143</v>
      </c>
      <c r="D48" s="13" t="s">
        <v>54</v>
      </c>
      <c r="E48" s="14" t="s">
        <v>59</v>
      </c>
      <c r="F48" s="52" t="s">
        <v>37</v>
      </c>
      <c r="G48" s="118"/>
      <c r="H48" s="118"/>
      <c r="I48" s="95"/>
      <c r="J48" s="68">
        <v>318794.1</v>
      </c>
      <c r="K48" s="68">
        <v>47635.9</v>
      </c>
      <c r="L48" s="68"/>
      <c r="M48" s="96">
        <f>SUM(J48:L48)</f>
        <v>366430</v>
      </c>
      <c r="N48" s="97"/>
      <c r="O48" s="98">
        <v>316103.7181</v>
      </c>
      <c r="P48" s="98">
        <v>47233.9</v>
      </c>
      <c r="Q48" s="97"/>
      <c r="R48" s="99">
        <f>O48+P48</f>
        <v>363337.6181</v>
      </c>
      <c r="S48" s="98">
        <f>R48/M48*100</f>
        <v>99.15607840515243</v>
      </c>
    </row>
    <row r="49" spans="1:19" s="22" customFormat="1" ht="136.5" customHeight="1">
      <c r="A49" s="52" t="s">
        <v>145</v>
      </c>
      <c r="B49" s="48" t="s">
        <v>147</v>
      </c>
      <c r="C49" s="13" t="s">
        <v>130</v>
      </c>
      <c r="D49" s="13" t="s">
        <v>54</v>
      </c>
      <c r="E49" s="14" t="s">
        <v>146</v>
      </c>
      <c r="F49" s="52" t="s">
        <v>37</v>
      </c>
      <c r="G49" s="10" t="s">
        <v>152</v>
      </c>
      <c r="H49" s="10" t="s">
        <v>18</v>
      </c>
      <c r="I49" s="95"/>
      <c r="J49" s="68"/>
      <c r="K49" s="68">
        <v>572.5</v>
      </c>
      <c r="L49" s="68"/>
      <c r="M49" s="96">
        <f>SUM(J49:L49)</f>
        <v>572.5</v>
      </c>
      <c r="N49" s="97"/>
      <c r="O49" s="97"/>
      <c r="P49" s="68">
        <v>572.5</v>
      </c>
      <c r="Q49" s="97"/>
      <c r="R49" s="99">
        <f>O49+P49</f>
        <v>572.5</v>
      </c>
      <c r="S49" s="98">
        <f>R49/M49*100</f>
        <v>100</v>
      </c>
    </row>
    <row r="50" spans="1:19" s="22" customFormat="1" ht="33" customHeight="1">
      <c r="A50" s="53"/>
      <c r="B50" s="12" t="s">
        <v>126</v>
      </c>
      <c r="C50" s="7" t="s">
        <v>20</v>
      </c>
      <c r="D50" s="7" t="s">
        <v>54</v>
      </c>
      <c r="E50" s="7" t="s">
        <v>60</v>
      </c>
      <c r="F50" s="7" t="s">
        <v>20</v>
      </c>
      <c r="G50" s="9"/>
      <c r="H50" s="9"/>
      <c r="I50" s="96"/>
      <c r="J50" s="96">
        <f>SUM(J48:J49)</f>
        <v>318794.1</v>
      </c>
      <c r="K50" s="96">
        <f>SUM(K48:K49)</f>
        <v>48208.4</v>
      </c>
      <c r="L50" s="96">
        <f>SUM(L48:L49)</f>
        <v>0</v>
      </c>
      <c r="M50" s="96">
        <f>SUM(M48:M49)</f>
        <v>367002.5</v>
      </c>
      <c r="N50" s="97"/>
      <c r="O50" s="99">
        <f>O48+O49</f>
        <v>316103.7181</v>
      </c>
      <c r="P50" s="99">
        <f>P48+P49</f>
        <v>47806.4</v>
      </c>
      <c r="Q50" s="99"/>
      <c r="R50" s="99">
        <f>R48+R49</f>
        <v>363910.1181</v>
      </c>
      <c r="S50" s="98">
        <f>R50/M50*100</f>
        <v>99.15739486788237</v>
      </c>
    </row>
    <row r="51" spans="1:19" s="22" customFormat="1" ht="20.25" customHeight="1">
      <c r="A51" s="137" t="s">
        <v>83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9"/>
    </row>
    <row r="52" spans="1:19" s="22" customFormat="1" ht="41.25" customHeight="1">
      <c r="A52" s="14" t="s">
        <v>46</v>
      </c>
      <c r="B52" s="55" t="s">
        <v>109</v>
      </c>
      <c r="C52" s="14"/>
      <c r="D52" s="14"/>
      <c r="E52" s="24"/>
      <c r="F52" s="14"/>
      <c r="G52" s="66"/>
      <c r="H52" s="66"/>
      <c r="I52" s="63"/>
      <c r="J52" s="63"/>
      <c r="K52" s="63"/>
      <c r="L52" s="63"/>
      <c r="M52" s="63"/>
      <c r="N52" s="18"/>
      <c r="O52" s="18"/>
      <c r="P52" s="18"/>
      <c r="Q52" s="18"/>
      <c r="R52" s="18"/>
      <c r="S52" s="18"/>
    </row>
    <row r="53" spans="1:19" s="22" customFormat="1" ht="46.5" customHeight="1">
      <c r="A53" s="14" t="s">
        <v>76</v>
      </c>
      <c r="B53" s="55" t="s">
        <v>98</v>
      </c>
      <c r="C53" s="14" t="s">
        <v>24</v>
      </c>
      <c r="D53" s="14" t="s">
        <v>68</v>
      </c>
      <c r="E53" s="24" t="s">
        <v>84</v>
      </c>
      <c r="F53" s="14" t="s">
        <v>37</v>
      </c>
      <c r="G53" s="61" t="s">
        <v>15</v>
      </c>
      <c r="H53" s="61" t="s">
        <v>18</v>
      </c>
      <c r="I53" s="63"/>
      <c r="J53" s="63"/>
      <c r="K53" s="63"/>
      <c r="L53" s="79">
        <v>2915.4</v>
      </c>
      <c r="M53" s="88">
        <f>SUM(I53:L53)</f>
        <v>2915.4</v>
      </c>
      <c r="N53" s="94"/>
      <c r="O53" s="94"/>
      <c r="P53" s="93"/>
      <c r="Q53" s="79">
        <v>2915.35</v>
      </c>
      <c r="R53" s="88">
        <f>Q53</f>
        <v>2915.35</v>
      </c>
      <c r="S53" s="93">
        <f>R53/M53*100</f>
        <v>99.99828496947245</v>
      </c>
    </row>
    <row r="54" spans="1:19" s="22" customFormat="1" ht="48" customHeight="1">
      <c r="A54" s="18"/>
      <c r="B54" s="19" t="s">
        <v>109</v>
      </c>
      <c r="C54" s="20" t="s">
        <v>20</v>
      </c>
      <c r="D54" s="20" t="s">
        <v>68</v>
      </c>
      <c r="E54" s="5" t="s">
        <v>69</v>
      </c>
      <c r="F54" s="20" t="s">
        <v>20</v>
      </c>
      <c r="G54" s="18"/>
      <c r="H54" s="18"/>
      <c r="I54" s="21"/>
      <c r="J54" s="21"/>
      <c r="K54" s="21"/>
      <c r="L54" s="88">
        <f>SUM(L53)</f>
        <v>2915.4</v>
      </c>
      <c r="M54" s="88">
        <f>SUM(M53)</f>
        <v>2915.4</v>
      </c>
      <c r="N54" s="94"/>
      <c r="O54" s="94"/>
      <c r="P54" s="94"/>
      <c r="Q54" s="93">
        <f>Q53</f>
        <v>2915.35</v>
      </c>
      <c r="R54" s="93">
        <f>R53</f>
        <v>2915.35</v>
      </c>
      <c r="S54" s="93">
        <f>R54/M54*100</f>
        <v>99.99828496947245</v>
      </c>
    </row>
    <row r="55" spans="1:19" s="15" customFormat="1" ht="30" customHeight="1">
      <c r="A55" s="137" t="s">
        <v>19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9"/>
      <c r="N55" s="77"/>
      <c r="O55" s="77"/>
      <c r="P55" s="77"/>
      <c r="Q55" s="77"/>
      <c r="R55" s="77"/>
      <c r="S55" s="77"/>
    </row>
    <row r="56" spans="1:19" s="16" customFormat="1" ht="36" customHeight="1">
      <c r="A56" s="13" t="s">
        <v>99</v>
      </c>
      <c r="B56" s="48" t="s">
        <v>110</v>
      </c>
      <c r="C56" s="13" t="s">
        <v>24</v>
      </c>
      <c r="D56" s="13" t="s">
        <v>6</v>
      </c>
      <c r="E56" s="10">
        <v>4300000000</v>
      </c>
      <c r="F56" s="13" t="s">
        <v>34</v>
      </c>
      <c r="G56" s="118" t="s">
        <v>15</v>
      </c>
      <c r="H56" s="118" t="s">
        <v>18</v>
      </c>
      <c r="I56" s="100"/>
      <c r="J56" s="100"/>
      <c r="K56" s="100"/>
      <c r="L56" s="100"/>
      <c r="M56" s="100"/>
      <c r="N56" s="101"/>
      <c r="O56" s="101"/>
      <c r="P56" s="101"/>
      <c r="Q56" s="101"/>
      <c r="R56" s="101"/>
      <c r="S56" s="101"/>
    </row>
    <row r="57" spans="1:19" s="16" customFormat="1" ht="50.25" customHeight="1">
      <c r="A57" s="13" t="s">
        <v>55</v>
      </c>
      <c r="B57" s="48" t="s">
        <v>85</v>
      </c>
      <c r="C57" s="13" t="s">
        <v>24</v>
      </c>
      <c r="D57" s="13" t="s">
        <v>6</v>
      </c>
      <c r="E57" s="10" t="s">
        <v>66</v>
      </c>
      <c r="F57" s="13" t="s">
        <v>34</v>
      </c>
      <c r="G57" s="118"/>
      <c r="H57" s="118"/>
      <c r="I57" s="100"/>
      <c r="J57" s="100">
        <v>666.1</v>
      </c>
      <c r="K57" s="100"/>
      <c r="L57" s="100">
        <v>99.5</v>
      </c>
      <c r="M57" s="102">
        <f>SUM(J57:L57)</f>
        <v>765.6</v>
      </c>
      <c r="N57" s="101"/>
      <c r="O57" s="100">
        <v>666.106</v>
      </c>
      <c r="P57" s="100"/>
      <c r="Q57" s="100">
        <v>99.533</v>
      </c>
      <c r="R57" s="102">
        <f>O57+Q57</f>
        <v>765.639</v>
      </c>
      <c r="S57" s="100">
        <f>R57/M57*100</f>
        <v>100.00509404388715</v>
      </c>
    </row>
    <row r="58" spans="1:19" s="16" customFormat="1" ht="54" customHeight="1">
      <c r="A58" s="13" t="s">
        <v>48</v>
      </c>
      <c r="B58" s="48" t="s">
        <v>112</v>
      </c>
      <c r="C58" s="13" t="s">
        <v>24</v>
      </c>
      <c r="D58" s="13" t="s">
        <v>6</v>
      </c>
      <c r="E58" s="10">
        <v>4400000000</v>
      </c>
      <c r="F58" s="13" t="s">
        <v>20</v>
      </c>
      <c r="G58" s="118"/>
      <c r="H58" s="118"/>
      <c r="I58" s="100"/>
      <c r="J58" s="100"/>
      <c r="K58" s="100"/>
      <c r="L58" s="100"/>
      <c r="M58" s="100"/>
      <c r="N58" s="101"/>
      <c r="O58" s="101"/>
      <c r="P58" s="101"/>
      <c r="Q58" s="101"/>
      <c r="R58" s="101"/>
      <c r="S58" s="101"/>
    </row>
    <row r="59" spans="1:19" s="16" customFormat="1" ht="149.25" customHeight="1">
      <c r="A59" s="59" t="s">
        <v>101</v>
      </c>
      <c r="B59" s="67" t="s">
        <v>128</v>
      </c>
      <c r="C59" s="59" t="s">
        <v>24</v>
      </c>
      <c r="D59" s="59" t="s">
        <v>6</v>
      </c>
      <c r="E59" s="59" t="s">
        <v>100</v>
      </c>
      <c r="F59" s="59" t="s">
        <v>34</v>
      </c>
      <c r="G59" s="118" t="s">
        <v>15</v>
      </c>
      <c r="H59" s="118" t="s">
        <v>18</v>
      </c>
      <c r="I59" s="100"/>
      <c r="J59" s="100">
        <v>918.7</v>
      </c>
      <c r="K59" s="100"/>
      <c r="L59" s="100"/>
      <c r="M59" s="102">
        <f>SUM(I59:L59)</f>
        <v>918.7</v>
      </c>
      <c r="N59" s="103"/>
      <c r="O59" s="100">
        <v>918.7</v>
      </c>
      <c r="P59" s="100"/>
      <c r="Q59" s="100"/>
      <c r="R59" s="102">
        <f>O59</f>
        <v>918.7</v>
      </c>
      <c r="S59" s="100">
        <f>R59/M59*100</f>
        <v>100</v>
      </c>
    </row>
    <row r="60" spans="1:19" s="58" customFormat="1" ht="30" customHeight="1">
      <c r="A60" s="14" t="s">
        <v>102</v>
      </c>
      <c r="B60" s="49" t="s">
        <v>111</v>
      </c>
      <c r="C60" s="13" t="s">
        <v>24</v>
      </c>
      <c r="D60" s="14">
        <v>1004</v>
      </c>
      <c r="E60" s="14">
        <v>4500000000</v>
      </c>
      <c r="F60" s="14">
        <v>300</v>
      </c>
      <c r="G60" s="118"/>
      <c r="H60" s="118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</row>
    <row r="61" spans="1:19" s="83" customFormat="1" ht="36" customHeight="1">
      <c r="A61" s="80" t="s">
        <v>64</v>
      </c>
      <c r="B61" s="81" t="s">
        <v>29</v>
      </c>
      <c r="C61" s="82" t="s">
        <v>24</v>
      </c>
      <c r="D61" s="82" t="s">
        <v>31</v>
      </c>
      <c r="E61" s="80" t="s">
        <v>65</v>
      </c>
      <c r="F61" s="82" t="s">
        <v>34</v>
      </c>
      <c r="G61" s="118"/>
      <c r="H61" s="118"/>
      <c r="I61" s="105">
        <v>1500.1</v>
      </c>
      <c r="J61" s="105">
        <v>1764.9</v>
      </c>
      <c r="K61" s="105">
        <v>1112.9</v>
      </c>
      <c r="L61" s="105"/>
      <c r="M61" s="105">
        <f>SUM(I61:L61)</f>
        <v>4377.9</v>
      </c>
      <c r="N61" s="105">
        <v>1500.08807</v>
      </c>
      <c r="O61" s="105">
        <v>1764.91193</v>
      </c>
      <c r="P61" s="105">
        <v>1112.9</v>
      </c>
      <c r="Q61" s="105"/>
      <c r="R61" s="106">
        <f>N61+O61+P61+Q61</f>
        <v>4377.9</v>
      </c>
      <c r="S61" s="107">
        <f>R61/M61*100</f>
        <v>100</v>
      </c>
    </row>
    <row r="62" spans="1:19" s="58" customFormat="1" ht="42" customHeight="1">
      <c r="A62" s="14" t="s">
        <v>140</v>
      </c>
      <c r="B62" s="48" t="s">
        <v>42</v>
      </c>
      <c r="C62" s="13" t="s">
        <v>24</v>
      </c>
      <c r="D62" s="13" t="s">
        <v>31</v>
      </c>
      <c r="E62" s="14" t="s">
        <v>77</v>
      </c>
      <c r="F62" s="13" t="s">
        <v>34</v>
      </c>
      <c r="G62" s="118"/>
      <c r="H62" s="118"/>
      <c r="I62" s="100"/>
      <c r="J62" s="100"/>
      <c r="K62" s="100">
        <v>65.4</v>
      </c>
      <c r="L62" s="100"/>
      <c r="M62" s="100">
        <f>SUM(I62:L62)</f>
        <v>65.4</v>
      </c>
      <c r="N62" s="104"/>
      <c r="O62" s="104"/>
      <c r="P62" s="100">
        <v>65.4</v>
      </c>
      <c r="Q62" s="104"/>
      <c r="R62" s="106">
        <f>N62+O62+P62+Q62</f>
        <v>65.4</v>
      </c>
      <c r="S62" s="79">
        <f>R62/M62*100</f>
        <v>100</v>
      </c>
    </row>
    <row r="63" spans="1:19" s="86" customFormat="1" ht="63.75" customHeight="1">
      <c r="A63" s="82" t="s">
        <v>141</v>
      </c>
      <c r="B63" s="84" t="s">
        <v>41</v>
      </c>
      <c r="C63" s="82" t="s">
        <v>30</v>
      </c>
      <c r="D63" s="82" t="s">
        <v>31</v>
      </c>
      <c r="E63" s="85" t="s">
        <v>61</v>
      </c>
      <c r="F63" s="82" t="s">
        <v>37</v>
      </c>
      <c r="G63" s="85" t="s">
        <v>32</v>
      </c>
      <c r="H63" s="85" t="s">
        <v>18</v>
      </c>
      <c r="I63" s="105">
        <v>4253.6</v>
      </c>
      <c r="J63" s="105">
        <v>16216.6</v>
      </c>
      <c r="K63" s="105"/>
      <c r="L63" s="105"/>
      <c r="M63" s="105">
        <f>SUM(I63:L63)</f>
        <v>20470.2</v>
      </c>
      <c r="N63" s="107">
        <v>4253.6</v>
      </c>
      <c r="O63" s="107">
        <v>15788.07</v>
      </c>
      <c r="P63" s="108"/>
      <c r="Q63" s="108"/>
      <c r="R63" s="106">
        <f>N63+O63+P63+Q63</f>
        <v>20041.67</v>
      </c>
      <c r="S63" s="107">
        <f>R63/M63*100</f>
        <v>97.90656661879218</v>
      </c>
    </row>
    <row r="64" spans="1:19" ht="32.25" customHeight="1">
      <c r="A64" s="23"/>
      <c r="B64" s="11" t="s">
        <v>35</v>
      </c>
      <c r="C64" s="7" t="s">
        <v>20</v>
      </c>
      <c r="D64" s="7" t="s">
        <v>36</v>
      </c>
      <c r="E64" s="7" t="s">
        <v>40</v>
      </c>
      <c r="F64" s="7" t="s">
        <v>20</v>
      </c>
      <c r="G64" s="9"/>
      <c r="H64" s="9"/>
      <c r="I64" s="102">
        <f>SUM(I61:I63)</f>
        <v>5753.700000000001</v>
      </c>
      <c r="J64" s="102">
        <f>SUM(J57,J59,J61,J63)</f>
        <v>19566.3</v>
      </c>
      <c r="K64" s="102">
        <f>K62+K61</f>
        <v>1178.3000000000002</v>
      </c>
      <c r="L64" s="102">
        <f>L57</f>
        <v>99.5</v>
      </c>
      <c r="M64" s="102">
        <f>SUM(M57,M59,M61,M62,M63)</f>
        <v>26597.8</v>
      </c>
      <c r="N64" s="102">
        <f>SUM(N57,N59,N61,N62,N63)</f>
        <v>5753.68807</v>
      </c>
      <c r="O64" s="102">
        <f>SUM(O57,O59,O61,O62,O63)</f>
        <v>19137.78793</v>
      </c>
      <c r="P64" s="102">
        <f>SUM(P57,P59,P61,P62,P63)</f>
        <v>1178.3000000000002</v>
      </c>
      <c r="Q64" s="102">
        <f>SUM(Q57,Q59,Q61,Q62,Q63)</f>
        <v>99.533</v>
      </c>
      <c r="R64" s="102">
        <f>SUM(R57,R59,R61,R62,R63)</f>
        <v>26169.308999999997</v>
      </c>
      <c r="S64" s="107">
        <f>R64/M64*100</f>
        <v>98.38899833820841</v>
      </c>
    </row>
    <row r="65" spans="1:19" ht="33" customHeight="1">
      <c r="A65" s="140" t="s">
        <v>58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2"/>
    </row>
    <row r="66" spans="1:19" ht="33" customHeight="1">
      <c r="A66" s="60">
        <v>13</v>
      </c>
      <c r="B66" s="48" t="s">
        <v>113</v>
      </c>
      <c r="C66" s="13"/>
      <c r="D66" s="2"/>
      <c r="E66" s="13"/>
      <c r="F66" s="13"/>
      <c r="G66" s="54"/>
      <c r="H66" s="54"/>
      <c r="I66" s="54"/>
      <c r="J66" s="54"/>
      <c r="K66" s="54"/>
      <c r="L66" s="54"/>
      <c r="M66" s="56"/>
      <c r="N66" s="74"/>
      <c r="O66" s="74"/>
      <c r="P66" s="74"/>
      <c r="Q66" s="74"/>
      <c r="R66" s="74"/>
      <c r="S66" s="74"/>
    </row>
    <row r="67" spans="1:19" ht="70.5" customHeight="1">
      <c r="A67" s="13" t="s">
        <v>142</v>
      </c>
      <c r="B67" s="48" t="s">
        <v>114</v>
      </c>
      <c r="C67" s="13" t="s">
        <v>130</v>
      </c>
      <c r="D67" s="2">
        <v>1101</v>
      </c>
      <c r="E67" s="14" t="s">
        <v>115</v>
      </c>
      <c r="F67" s="2">
        <v>400</v>
      </c>
      <c r="G67" s="10" t="s">
        <v>152</v>
      </c>
      <c r="H67" s="10" t="s">
        <v>18</v>
      </c>
      <c r="I67" s="109"/>
      <c r="J67" s="100"/>
      <c r="K67" s="100">
        <v>772</v>
      </c>
      <c r="L67" s="100"/>
      <c r="M67" s="102">
        <f>SUM(J67:L67)</f>
        <v>772</v>
      </c>
      <c r="N67" s="100"/>
      <c r="O67" s="100"/>
      <c r="P67" s="100">
        <v>385.8</v>
      </c>
      <c r="Q67" s="100"/>
      <c r="R67" s="102">
        <f>P67</f>
        <v>385.8</v>
      </c>
      <c r="S67" s="100">
        <f>R67/M67*100</f>
        <v>49.9740932642487</v>
      </c>
    </row>
    <row r="68" spans="1:19" ht="33" customHeight="1">
      <c r="A68" s="51"/>
      <c r="B68" s="62" t="s">
        <v>113</v>
      </c>
      <c r="C68" s="7" t="s">
        <v>20</v>
      </c>
      <c r="D68" s="1">
        <v>1101</v>
      </c>
      <c r="E68" s="1">
        <v>600000000</v>
      </c>
      <c r="F68" s="1">
        <v>400</v>
      </c>
      <c r="G68" s="3"/>
      <c r="H68" s="3"/>
      <c r="I68" s="110"/>
      <c r="J68" s="102">
        <f>SUM(J67)</f>
        <v>0</v>
      </c>
      <c r="K68" s="102">
        <f>SUM(K67)</f>
        <v>772</v>
      </c>
      <c r="L68" s="110"/>
      <c r="M68" s="102">
        <f>SUM(J68:L68)</f>
        <v>772</v>
      </c>
      <c r="N68" s="102"/>
      <c r="O68" s="102"/>
      <c r="P68" s="102">
        <f>P67</f>
        <v>385.8</v>
      </c>
      <c r="Q68" s="102"/>
      <c r="R68" s="102">
        <f>R67</f>
        <v>385.8</v>
      </c>
      <c r="S68" s="100">
        <f>R68/M68*100</f>
        <v>49.9740932642487</v>
      </c>
    </row>
    <row r="69" spans="1:19" ht="23.25" customHeight="1">
      <c r="A69" s="50"/>
      <c r="B69" s="25" t="s">
        <v>7</v>
      </c>
      <c r="C69" s="51"/>
      <c r="D69" s="51"/>
      <c r="E69" s="50"/>
      <c r="F69" s="50"/>
      <c r="G69" s="50"/>
      <c r="H69" s="50"/>
      <c r="I69" s="110">
        <f aca="true" t="shared" si="6" ref="I69:R69">SUM(I15,I19,I43,I44,I45,I50,I54,I64,I68)</f>
        <v>5753.700000000001</v>
      </c>
      <c r="J69" s="110">
        <f>SUM(J15,J19,J43,J44,J45,J50,J54,J64,J68)</f>
        <v>374137.45359999995</v>
      </c>
      <c r="K69" s="110">
        <f t="shared" si="6"/>
        <v>59601.90000000001</v>
      </c>
      <c r="L69" s="110">
        <f t="shared" si="6"/>
        <v>75987.59999999999</v>
      </c>
      <c r="M69" s="110">
        <f>SUM(M15,M19,M43,M44,M45,M50,M54,M64,M68)</f>
        <v>515480.6536</v>
      </c>
      <c r="N69" s="110">
        <f t="shared" si="6"/>
        <v>5753.68807</v>
      </c>
      <c r="O69" s="110">
        <f t="shared" si="6"/>
        <v>353166.17329</v>
      </c>
      <c r="P69" s="110">
        <f>SUM(P15,P19,P43,P44,P45,P50,P54,P64,P68)</f>
        <v>54886.10500000001</v>
      </c>
      <c r="Q69" s="110">
        <f t="shared" si="6"/>
        <v>30952.420899999997</v>
      </c>
      <c r="R69" s="110">
        <f t="shared" si="6"/>
        <v>444758.38726</v>
      </c>
      <c r="S69" s="111">
        <f>R69/M69*100</f>
        <v>86.28032578020304</v>
      </c>
    </row>
    <row r="70" ht="81.75" customHeight="1"/>
    <row r="71" ht="138" customHeight="1"/>
    <row r="72" ht="48.75" customHeight="1"/>
  </sheetData>
  <sheetProtection/>
  <mergeCells count="62">
    <mergeCell ref="D31:D32"/>
    <mergeCell ref="F31:F32"/>
    <mergeCell ref="F22:F23"/>
    <mergeCell ref="H17:H18"/>
    <mergeCell ref="G17:G18"/>
    <mergeCell ref="A39:A40"/>
    <mergeCell ref="C39:C40"/>
    <mergeCell ref="G31:G36"/>
    <mergeCell ref="H40:H42"/>
    <mergeCell ref="A28:A29"/>
    <mergeCell ref="B28:B29"/>
    <mergeCell ref="D39:D40"/>
    <mergeCell ref="C28:C29"/>
    <mergeCell ref="D28:D29"/>
    <mergeCell ref="F28:F29"/>
    <mergeCell ref="F39:F40"/>
    <mergeCell ref="A1:M1"/>
    <mergeCell ref="G3:G4"/>
    <mergeCell ref="D3:D4"/>
    <mergeCell ref="E3:E4"/>
    <mergeCell ref="H3:H4"/>
    <mergeCell ref="H30:H37"/>
    <mergeCell ref="D24:D25"/>
    <mergeCell ref="F24:F25"/>
    <mergeCell ref="C24:C25"/>
    <mergeCell ref="A51:S51"/>
    <mergeCell ref="G21:G26"/>
    <mergeCell ref="G7:G14"/>
    <mergeCell ref="H7:H14"/>
    <mergeCell ref="G47:G48"/>
    <mergeCell ref="A65:S65"/>
    <mergeCell ref="A22:A23"/>
    <mergeCell ref="G28:G29"/>
    <mergeCell ref="H21:H26"/>
    <mergeCell ref="H27:H29"/>
    <mergeCell ref="G59:G62"/>
    <mergeCell ref="H59:H62"/>
    <mergeCell ref="C22:C23"/>
    <mergeCell ref="G56:G58"/>
    <mergeCell ref="H56:H58"/>
    <mergeCell ref="B22:B23"/>
    <mergeCell ref="G40:G41"/>
    <mergeCell ref="B39:B40"/>
    <mergeCell ref="D22:D23"/>
    <mergeCell ref="A55:M55"/>
    <mergeCell ref="N3:R3"/>
    <mergeCell ref="S3:S4"/>
    <mergeCell ref="A6:S6"/>
    <mergeCell ref="A16:S16"/>
    <mergeCell ref="A20:S20"/>
    <mergeCell ref="F3:F4"/>
    <mergeCell ref="I3:M3"/>
    <mergeCell ref="C3:C4"/>
    <mergeCell ref="A3:A4"/>
    <mergeCell ref="B3:B4"/>
    <mergeCell ref="H47:H48"/>
    <mergeCell ref="A24:A25"/>
    <mergeCell ref="B24:B25"/>
    <mergeCell ref="A46:M46"/>
    <mergeCell ref="A31:A32"/>
    <mergeCell ref="C31:C32"/>
    <mergeCell ref="B31:B32"/>
  </mergeCells>
  <printOptions horizontalCentered="1"/>
  <pageMargins left="0.3937007874015748" right="0.3937007874015748" top="0.9448818897637796" bottom="0.3937007874015748" header="0.31496062992125984" footer="0.15748031496062992"/>
  <pageSetup fitToHeight="46" horizontalDpi="600" verticalDpi="600" orientation="landscape" paperSize="9" scale="73" r:id="rId1"/>
  <headerFooter alignWithMargins="0">
    <oddFooter>&amp;CСтраница &amp;P</oddFooter>
  </headerFooter>
  <rowBreaks count="2" manualBreakCount="2">
    <brk id="26" max="12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2023-02-20T11:27:38Z</cp:lastPrinted>
  <dcterms:created xsi:type="dcterms:W3CDTF">1996-10-08T23:32:33Z</dcterms:created>
  <dcterms:modified xsi:type="dcterms:W3CDTF">2023-02-20T12:03:54Z</dcterms:modified>
  <cp:category/>
  <cp:version/>
  <cp:contentType/>
  <cp:contentStatus/>
</cp:coreProperties>
</file>